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f5139ba0b66ab8/1. Gestão update/Extra/"/>
    </mc:Choice>
  </mc:AlternateContent>
  <xr:revisionPtr revIDLastSave="66" documentId="8_{4A7BA5DB-6273-4E40-9B09-28BBB3BFEDFB}" xr6:coauthVersionLast="47" xr6:coauthVersionMax="47" xr10:uidLastSave="{B1F51C7D-806A-4D93-B7F9-321A20FFF4C2}"/>
  <bookViews>
    <workbookView xWindow="-120" yWindow="-120" windowWidth="29040" windowHeight="16440" xr2:uid="{1A2ECBCF-E075-4D2A-A77A-17BA4A66A36B}"/>
  </bookViews>
  <sheets>
    <sheet name="Tabelas 12.8-12.9" sheetId="2" r:id="rId1"/>
    <sheet name="Tabelas 12.10-12.11" sheetId="3" r:id="rId2"/>
    <sheet name="Figura 12.5" sheetId="4" r:id="rId3"/>
  </sheets>
  <definedNames>
    <definedName name="_xlchart.v1.0" hidden="1">'Figura 12.5'!$A$4</definedName>
    <definedName name="_xlchart.v1.1" hidden="1">'Figura 12.5'!$B$2:$O$2</definedName>
    <definedName name="_xlchart.v1.10" hidden="1">'Figura 12.5'!$A$7</definedName>
    <definedName name="_xlchart.v1.11" hidden="1">'Figura 12.5'!$B$2:$O$2</definedName>
    <definedName name="_xlchart.v1.12" hidden="1">'Figura 12.5'!$B$3:$O$3</definedName>
    <definedName name="_xlchart.v1.13" hidden="1">'Figura 12.5'!$B$4:$O$4</definedName>
    <definedName name="_xlchart.v1.14" hidden="1">'Figura 12.5'!$B$5:$O$5</definedName>
    <definedName name="_xlchart.v1.15" hidden="1">'Figura 12.5'!$B$6:$O$6</definedName>
    <definedName name="_xlchart.v1.16" hidden="1">'Figura 12.5'!$B$7:$O$7</definedName>
    <definedName name="_xlchart.v1.17" hidden="1">'Figura 12.5'!$A$7</definedName>
    <definedName name="_xlchart.v1.18" hidden="1">'Figura 12.5'!$B$2:$O$2</definedName>
    <definedName name="_xlchart.v1.19" hidden="1">'Figura 12.5'!$B$7:$O$7</definedName>
    <definedName name="_xlchart.v1.2" hidden="1">'Figura 12.5'!$B$4:$O$4</definedName>
    <definedName name="_xlchart.v1.20" hidden="1">'Figura 12.5'!$A$6</definedName>
    <definedName name="_xlchart.v1.21" hidden="1">'Figura 12.5'!$B$2:$O$2</definedName>
    <definedName name="_xlchart.v1.22" hidden="1">'Figura 12.5'!$B$6:$O$6</definedName>
    <definedName name="_xlchart.v1.3" hidden="1">'Figura 12.5'!$A$5</definedName>
    <definedName name="_xlchart.v1.4" hidden="1">'Figura 12.5'!$B$2:$O$2</definedName>
    <definedName name="_xlchart.v1.5" hidden="1">'Figura 12.5'!$B$5:$O$5</definedName>
    <definedName name="_xlchart.v1.6" hidden="1">'Figura 12.5'!$A$3</definedName>
    <definedName name="_xlchart.v1.7" hidden="1">'Figura 12.5'!$A$4</definedName>
    <definedName name="_xlchart.v1.8" hidden="1">'Figura 12.5'!$A$5</definedName>
    <definedName name="_xlchart.v1.9" hidden="1">'Figura 12.5'!$A$6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4" l="1"/>
  <c r="M5" i="4"/>
  <c r="L5" i="4"/>
  <c r="K5" i="4"/>
  <c r="M4" i="4"/>
  <c r="L4" i="4"/>
  <c r="K4" i="4"/>
  <c r="M3" i="4"/>
  <c r="L3" i="4"/>
  <c r="K3" i="4"/>
  <c r="J5" i="4"/>
  <c r="J4" i="4"/>
  <c r="J3" i="4"/>
  <c r="I5" i="4"/>
  <c r="H5" i="4"/>
  <c r="G5" i="4"/>
  <c r="I4" i="4"/>
  <c r="H4" i="4"/>
  <c r="G4" i="4"/>
  <c r="I3" i="4"/>
  <c r="H3" i="4"/>
  <c r="G3" i="4"/>
  <c r="F5" i="4"/>
  <c r="F4" i="4"/>
  <c r="F3" i="4"/>
  <c r="E5" i="4"/>
  <c r="D5" i="4"/>
  <c r="C5" i="4"/>
  <c r="E4" i="4"/>
  <c r="D4" i="4"/>
  <c r="C4" i="4"/>
  <c r="E3" i="4"/>
  <c r="D3" i="4"/>
  <c r="C3" i="4"/>
  <c r="O6" i="4"/>
  <c r="O5" i="4"/>
  <c r="O4" i="4"/>
  <c r="O3" i="4"/>
  <c r="B6" i="4"/>
  <c r="B5" i="4"/>
  <c r="B4" i="4"/>
  <c r="B3" i="4"/>
  <c r="G25" i="3"/>
  <c r="G24" i="3"/>
  <c r="G26" i="3"/>
  <c r="G22" i="3"/>
  <c r="G23" i="3" s="1"/>
  <c r="G21" i="3"/>
  <c r="G19" i="3"/>
  <c r="G18" i="3"/>
  <c r="G20" i="3"/>
  <c r="F25" i="3"/>
  <c r="F24" i="3"/>
  <c r="F22" i="3"/>
  <c r="F21" i="3"/>
  <c r="F23" i="3" s="1"/>
  <c r="F19" i="3"/>
  <c r="F20" i="3" s="1"/>
  <c r="F18" i="3"/>
  <c r="E25" i="3"/>
  <c r="E24" i="3"/>
  <c r="E22" i="3"/>
  <c r="E21" i="3"/>
  <c r="E23" i="3" s="1"/>
  <c r="E19" i="3"/>
  <c r="E18" i="3"/>
  <c r="D25" i="3"/>
  <c r="D24" i="3"/>
  <c r="D22" i="3"/>
  <c r="D21" i="3"/>
  <c r="C26" i="3"/>
  <c r="C27" i="3" s="1"/>
  <c r="C23" i="3"/>
  <c r="D20" i="3"/>
  <c r="D19" i="3"/>
  <c r="D18" i="3"/>
  <c r="C20" i="3"/>
  <c r="C25" i="3"/>
  <c r="C22" i="3"/>
  <c r="C24" i="3"/>
  <c r="C21" i="3"/>
  <c r="C19" i="3"/>
  <c r="C18" i="3"/>
  <c r="B12" i="3"/>
  <c r="C11" i="3" s="1"/>
  <c r="I11" i="3"/>
  <c r="F11" i="3"/>
  <c r="I10" i="3"/>
  <c r="F10" i="3"/>
  <c r="I9" i="3"/>
  <c r="F9" i="3"/>
  <c r="I5" i="3"/>
  <c r="I4" i="3"/>
  <c r="I3" i="3"/>
  <c r="F5" i="3"/>
  <c r="F4" i="3"/>
  <c r="F3" i="3"/>
  <c r="F6" i="3" s="1"/>
  <c r="B6" i="3"/>
  <c r="C4" i="3" s="1"/>
  <c r="G24" i="2"/>
  <c r="G25" i="2" s="1"/>
  <c r="F23" i="2"/>
  <c r="F22" i="2"/>
  <c r="F25" i="2" s="1"/>
  <c r="F21" i="2"/>
  <c r="E23" i="2"/>
  <c r="E22" i="2"/>
  <c r="E21" i="2"/>
  <c r="D23" i="2"/>
  <c r="D22" i="2"/>
  <c r="D25" i="2" s="1"/>
  <c r="D21" i="2"/>
  <c r="C23" i="2"/>
  <c r="C22" i="2"/>
  <c r="C21" i="2"/>
  <c r="H13" i="2"/>
  <c r="H14" i="2" s="1"/>
  <c r="H12" i="2"/>
  <c r="H11" i="2"/>
  <c r="H10" i="2"/>
  <c r="E12" i="2"/>
  <c r="E13" i="2" s="1"/>
  <c r="E11" i="2"/>
  <c r="E10" i="2"/>
  <c r="B13" i="2"/>
  <c r="C12" i="2"/>
  <c r="C11" i="2"/>
  <c r="C10" i="2"/>
  <c r="H7" i="2"/>
  <c r="H6" i="2"/>
  <c r="H5" i="2"/>
  <c r="H4" i="2"/>
  <c r="B22" i="2" s="1"/>
  <c r="H3" i="2"/>
  <c r="B21" i="2" s="1"/>
  <c r="E6" i="2"/>
  <c r="E5" i="2"/>
  <c r="E4" i="2"/>
  <c r="E3" i="2"/>
  <c r="C6" i="2"/>
  <c r="C5" i="2"/>
  <c r="C4" i="2"/>
  <c r="C3" i="2"/>
  <c r="B6" i="2"/>
  <c r="B23" i="2"/>
  <c r="B24" i="2"/>
  <c r="K7" i="4" l="1"/>
  <c r="G27" i="3"/>
  <c r="F26" i="3"/>
  <c r="F27" i="3"/>
  <c r="E26" i="3"/>
  <c r="E20" i="3"/>
  <c r="E27" i="3" s="1"/>
  <c r="D26" i="3"/>
  <c r="D23" i="3"/>
  <c r="D27" i="3" s="1"/>
  <c r="I6" i="3"/>
  <c r="C9" i="3"/>
  <c r="C5" i="3"/>
  <c r="C10" i="3"/>
  <c r="I12" i="3"/>
  <c r="F12" i="3"/>
  <c r="C3" i="3"/>
  <c r="E25" i="2"/>
  <c r="C25" i="2"/>
  <c r="C13" i="2"/>
  <c r="B25" i="2"/>
  <c r="M7" i="4"/>
  <c r="B7" i="4"/>
  <c r="N7" i="4"/>
  <c r="J7" i="4" l="1"/>
  <c r="L7" i="4"/>
  <c r="F7" i="4"/>
  <c r="G7" i="4"/>
  <c r="C6" i="3"/>
  <c r="C12" i="3"/>
  <c r="I7" i="4"/>
  <c r="C7" i="4"/>
  <c r="E7" i="4" l="1"/>
  <c r="H7" i="4"/>
  <c r="O7" i="4"/>
  <c r="D7" i="4" l="1"/>
</calcChain>
</file>

<file path=xl/sharedStrings.xml><?xml version="1.0" encoding="utf-8"?>
<sst xmlns="http://schemas.openxmlformats.org/spreadsheetml/2006/main" count="143" uniqueCount="94">
  <si>
    <t>Total</t>
  </si>
  <si>
    <t>Básico</t>
  </si>
  <si>
    <t>Normal</t>
  </si>
  <si>
    <t>Materiais</t>
  </si>
  <si>
    <t>NORMAL</t>
  </si>
  <si>
    <t>Superior</t>
  </si>
  <si>
    <t>Resultado Orçamentado</t>
  </si>
  <si>
    <t>Desvio de Quantidade</t>
  </si>
  <si>
    <t>Desvio de Eficiência</t>
  </si>
  <si>
    <t>C. Fixo</t>
  </si>
  <si>
    <t>Tabela 12.8   Exemplo de Resultado Orçamentado e Real</t>
  </si>
  <si>
    <t>Produtos</t>
  </si>
  <si>
    <t>Resultado</t>
  </si>
  <si>
    <t>Quantidades Orçamentadas</t>
  </si>
  <si>
    <r>
      <t>Mix</t>
    </r>
    <r>
      <rPr>
        <b/>
        <sz val="11"/>
        <color rgb="FF000000"/>
        <rFont val="Times New Roman"/>
        <family val="1"/>
      </rPr>
      <t xml:space="preserve">    Orçamentado</t>
    </r>
  </si>
  <si>
    <t>Vendas       Orçamentadas</t>
  </si>
  <si>
    <t>Custos Variáveis Unitários Orç.</t>
  </si>
  <si>
    <t>Custos Fixos Orçamentados</t>
  </si>
  <si>
    <t>Quantidades       Reais</t>
  </si>
  <si>
    <r>
      <t>Mix</t>
    </r>
    <r>
      <rPr>
        <b/>
        <sz val="11"/>
        <color rgb="FF000000"/>
        <rFont val="Times New Roman"/>
        <family val="1"/>
      </rPr>
      <t xml:space="preserve">                    Real</t>
    </r>
  </si>
  <si>
    <t>Preços de Venda Orçamentados</t>
  </si>
  <si>
    <t>Preços de Venda Reais</t>
  </si>
  <si>
    <t>Custos Variáveis Unitários Reais</t>
  </si>
  <si>
    <t>Custos Fixos Reais</t>
  </si>
  <si>
    <t>Resultado         Real</t>
  </si>
  <si>
    <t>Desvio Total         do Resultado</t>
  </si>
  <si>
    <t>Decomposição do Desvio Total do Resultado</t>
  </si>
  <si>
    <t>Decomposição do Desvio das Vendas</t>
  </si>
  <si>
    <t>Desvio dos</t>
  </si>
  <si>
    <t>Fórmula</t>
  </si>
  <si>
    <t>–</t>
  </si>
  <si>
    <t>C. Fixos</t>
  </si>
  <si>
    <t>Tabela 12.9   Análise do Desvio do Resultado</t>
  </si>
  <si>
    <t>Desvio de            Preço</t>
  </si>
  <si>
    <t>Desvio dos           Custos Fixos</t>
  </si>
  <si>
    <t>Decomposição do Desvio dos Custos</t>
  </si>
  <si>
    <r>
      <t xml:space="preserve">Desvio de              </t>
    </r>
    <r>
      <rPr>
        <b/>
        <i/>
        <sz val="11"/>
        <color rgb="FF000000"/>
        <rFont val="Times New Roman"/>
        <family val="1"/>
      </rPr>
      <t>Mix</t>
    </r>
  </si>
  <si>
    <t>Desvio dos             Custos Variáveis</t>
  </si>
  <si>
    <t>Vendas                   Reais</t>
  </si>
  <si>
    <t>Tabela 12.10   Exemplo de Custos Variáveis Orçamentados e Reais</t>
  </si>
  <si>
    <r>
      <t>Mix</t>
    </r>
    <r>
      <rPr>
        <b/>
        <sz val="11"/>
        <color rgb="FF000000"/>
        <rFont val="Times New Roman"/>
        <family val="1"/>
      </rPr>
      <t xml:space="preserve"> Orçamentado</t>
    </r>
  </si>
  <si>
    <t>Quantidades de Materiais Unitários Orçamentados</t>
  </si>
  <si>
    <t>Custos dos Materiais Unitários Orçamentados</t>
  </si>
  <si>
    <t>Custos dos Materiais Orçamentados</t>
  </si>
  <si>
    <t>Quantidades de Mão de Obra Unitária Orçamentadas</t>
  </si>
  <si>
    <t>Custos da Mão de Obra Unitária Orçamentados</t>
  </si>
  <si>
    <t>Tabela 12.11   Análise do Desvio dos Custos Variáveis</t>
  </si>
  <si>
    <t>Decomposição do Desvio Total dos Custos Variáveis</t>
  </si>
  <si>
    <t>Mão de Obra</t>
  </si>
  <si>
    <t>Tipo de Custo Variável</t>
  </si>
  <si>
    <t>Desvio Total dos Custos Variáveis</t>
  </si>
  <si>
    <r>
      <t xml:space="preserve">Desvio de                     </t>
    </r>
    <r>
      <rPr>
        <b/>
        <i/>
        <sz val="11"/>
        <color rgb="FF000000"/>
        <rFont val="Times New Roman"/>
        <family val="1"/>
      </rPr>
      <t>Mix</t>
    </r>
  </si>
  <si>
    <t>Desvio de                     Custo</t>
  </si>
  <si>
    <t>Quantidades Reais</t>
  </si>
  <si>
    <t>Quantidades de Materiais Unitários Reais</t>
  </si>
  <si>
    <t>Custos dos Materiais Reais</t>
  </si>
  <si>
    <t>Quantidades de Mão de Obra Unitária Reais</t>
  </si>
  <si>
    <t>Custos da Mão de Obra Unitária             Reais</t>
  </si>
  <si>
    <t>Custos da          Mão de Obra Reais</t>
  </si>
  <si>
    <t>Custos da          Mão de Obra Orçamentados</t>
  </si>
  <si>
    <t>Custos dos Materiais Unitários                 Reais</t>
  </si>
  <si>
    <r>
      <t>Mix</t>
    </r>
    <r>
      <rPr>
        <b/>
        <sz val="11"/>
        <color rgb="FF000000"/>
        <rFont val="Times New Roman"/>
        <family val="1"/>
      </rPr>
      <t xml:space="preserve">                  Real</t>
    </r>
  </si>
  <si>
    <t>Desvio das Vendas</t>
  </si>
  <si>
    <t>Desvio dos Custos Variáveis de Materiais</t>
  </si>
  <si>
    <t>Desvio dos Custos Variáveis de Mão de Obra</t>
  </si>
  <si>
    <t>D.Mat.Quantidade</t>
  </si>
  <si>
    <t>Res.Orçamentado</t>
  </si>
  <si>
    <t>D.V.Quantidade</t>
  </si>
  <si>
    <r>
      <rPr>
        <sz val="9"/>
        <color theme="1"/>
        <rFont val="Calibri"/>
        <family val="2"/>
        <scheme val="minor"/>
      </rPr>
      <t>D.V.</t>
    </r>
    <r>
      <rPr>
        <i/>
        <sz val="9"/>
        <color theme="1"/>
        <rFont val="Calibri"/>
        <family val="2"/>
        <scheme val="minor"/>
      </rPr>
      <t>Mix</t>
    </r>
  </si>
  <si>
    <t>D.V.Preço</t>
  </si>
  <si>
    <r>
      <rPr>
        <sz val="9"/>
        <color theme="1"/>
        <rFont val="Calibri"/>
        <family val="2"/>
        <scheme val="minor"/>
      </rPr>
      <t>D.Mat.</t>
    </r>
    <r>
      <rPr>
        <i/>
        <sz val="9"/>
        <color theme="1"/>
        <rFont val="Calibri"/>
        <family val="2"/>
        <scheme val="minor"/>
      </rPr>
      <t>Mix</t>
    </r>
  </si>
  <si>
    <t>D.Mat.Eficiência</t>
  </si>
  <si>
    <t>D.Mat.Custo</t>
  </si>
  <si>
    <t>D.MO.Quantidade</t>
  </si>
  <si>
    <r>
      <rPr>
        <sz val="9"/>
        <color theme="1"/>
        <rFont val="Calibri"/>
        <family val="2"/>
        <scheme val="minor"/>
      </rPr>
      <t>D.MO.</t>
    </r>
    <r>
      <rPr>
        <i/>
        <sz val="9"/>
        <color theme="1"/>
        <rFont val="Calibri"/>
        <family val="2"/>
        <scheme val="minor"/>
      </rPr>
      <t>Mix</t>
    </r>
  </si>
  <si>
    <t>D.MO.Eficiência</t>
  </si>
  <si>
    <t>D.MO.Custo</t>
  </si>
  <si>
    <t>D.Custos Fixos</t>
  </si>
  <si>
    <t>Res.Real</t>
  </si>
  <si>
    <t>BÁSICO</t>
  </si>
  <si>
    <t>SUPERIOR</t>
  </si>
  <si>
    <t>CUSTOS FIXOS</t>
  </si>
  <si>
    <t>TOTAL</t>
  </si>
  <si>
    <r>
      <t>Resultado Real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– Resultado Orçamentado</t>
    </r>
    <r>
      <rPr>
        <vertAlign val="subscript"/>
        <sz val="10"/>
        <color rgb="FF000000"/>
        <rFont val="Times New Roman"/>
        <family val="1"/>
      </rPr>
      <t>P</t>
    </r>
  </si>
  <si>
    <r>
      <t>Quantidades Reais Totais
x (</t>
    </r>
    <r>
      <rPr>
        <i/>
        <sz val="10"/>
        <color rgb="FF000000"/>
        <rFont val="Times New Roman"/>
        <family val="1"/>
      </rPr>
      <t>Mix</t>
    </r>
    <r>
      <rPr>
        <sz val="10"/>
        <color rgb="FF000000"/>
        <rFont val="Times New Roman"/>
        <family val="1"/>
      </rPr>
      <t xml:space="preserve"> Real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 –
</t>
    </r>
    <r>
      <rPr>
        <i/>
        <sz val="10"/>
        <color rgb="FF000000"/>
        <rFont val="Times New Roman"/>
        <family val="1"/>
      </rPr>
      <t>Mix</t>
    </r>
    <r>
      <rPr>
        <sz val="10"/>
        <color rgb="FF000000"/>
        <rFont val="Times New Roman"/>
        <family val="1"/>
      </rPr>
      <t xml:space="preserve"> Orçamentado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)
x Preços de Venda Orçamentados</t>
    </r>
    <r>
      <rPr>
        <vertAlign val="subscript"/>
        <sz val="10"/>
        <color rgb="FF000000"/>
        <rFont val="Times New Roman"/>
        <family val="1"/>
      </rPr>
      <t>P</t>
    </r>
  </si>
  <si>
    <r>
      <t>Quantidades Reais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x (Preços de Venda Reais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– Preços de Venda Orçamentados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)</t>
    </r>
  </si>
  <si>
    <r>
      <t>Quantidades Orçamentadas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x Custos Variáveis Unitários Orçamentados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– Quantidades Reais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x Custos Variáveis Unitários Reais</t>
    </r>
    <r>
      <rPr>
        <vertAlign val="subscript"/>
        <sz val="10"/>
        <color rgb="FF000000"/>
        <rFont val="Times New Roman"/>
        <family val="1"/>
      </rPr>
      <t>P</t>
    </r>
  </si>
  <si>
    <t>Custos Fixos Orçamentados
– Custos Fixos Reais</t>
  </si>
  <si>
    <r>
      <t xml:space="preserve">(Quantidades Reais Totais
– Quantidades Orçamentadas Totais) x
</t>
    </r>
    <r>
      <rPr>
        <i/>
        <sz val="10"/>
        <color rgb="FF000000"/>
        <rFont val="Times New Roman"/>
        <family val="1"/>
      </rPr>
      <t>Mix</t>
    </r>
    <r>
      <rPr>
        <sz val="10"/>
        <color rgb="FF000000"/>
        <rFont val="Times New Roman"/>
        <family val="1"/>
      </rPr>
      <t xml:space="preserve"> Orçamentado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x Preço de Venda Orçamentado</t>
    </r>
    <r>
      <rPr>
        <vertAlign val="subscript"/>
        <sz val="10"/>
        <color rgb="FF000000"/>
        <rFont val="Times New Roman"/>
        <family val="1"/>
      </rPr>
      <t>P</t>
    </r>
  </si>
  <si>
    <r>
      <t>Custos dos Materiais/Mão de Obra Orçamentados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
– Custos dos Materiais/Mão de Obra Reais</t>
    </r>
    <r>
      <rPr>
        <vertAlign val="subscript"/>
        <sz val="10"/>
        <color theme="1"/>
        <rFont val="Times New Roman"/>
        <family val="1"/>
      </rPr>
      <t>P</t>
    </r>
  </si>
  <si>
    <r>
      <t>(Quantidades Orçamentadas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– </t>
    </r>
    <r>
      <rPr>
        <i/>
        <sz val="10"/>
        <color rgb="FF000000"/>
        <rFont val="Times New Roman"/>
        <family val="1"/>
      </rPr>
      <t>Mix</t>
    </r>
    <r>
      <rPr>
        <sz val="10"/>
        <color rgb="FF000000"/>
        <rFont val="Times New Roman"/>
        <family val="1"/>
      </rPr>
      <t xml:space="preserve"> Orçamentado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x Quantidades Reais Totais)
x Quantidades de Materiais/Mão de Obra Unitárias Orçamentadas</t>
    </r>
    <r>
      <rPr>
        <vertAlign val="subscript"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 xml:space="preserve">
x Custos dos Materiais/Mão de Obra Unitários Orçamentados</t>
    </r>
    <r>
      <rPr>
        <vertAlign val="subscript"/>
        <sz val="10"/>
        <color rgb="FF000000"/>
        <rFont val="Times New Roman"/>
        <family val="1"/>
      </rPr>
      <t>P</t>
    </r>
  </si>
  <si>
    <r>
      <t>(</t>
    </r>
    <r>
      <rPr>
        <i/>
        <sz val="10"/>
        <color theme="1"/>
        <rFont val="Times New Roman"/>
        <family val="1"/>
      </rPr>
      <t>Mix</t>
    </r>
    <r>
      <rPr>
        <sz val="10"/>
        <color theme="1"/>
        <rFont val="Times New Roman"/>
        <family val="1"/>
      </rPr>
      <t xml:space="preserve"> Orçamentado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 x
Quantidades Reais Totais 
– Quantidades Reais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)
x Quantidades de Materiais/Mão de Obra Unitárias Orçamentadas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
x Custos dos Materiais/Mão de Obra Unitários Orçamentados</t>
    </r>
    <r>
      <rPr>
        <vertAlign val="subscript"/>
        <sz val="10"/>
        <color theme="1"/>
        <rFont val="Times New Roman"/>
        <family val="1"/>
      </rPr>
      <t>P</t>
    </r>
  </si>
  <si>
    <r>
      <t>Quantidades Reais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
x (Quantidades de Materiais/Mão de Obra Unitárias Orçamentadas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
– Quantidades de Materiais/Mão de Obra Unitárias Reais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)
x Custos dos Materiais/Mão de Obra Unitários Orçamentados</t>
    </r>
    <r>
      <rPr>
        <vertAlign val="subscript"/>
        <sz val="10"/>
        <color theme="1"/>
        <rFont val="Times New Roman"/>
        <family val="1"/>
      </rPr>
      <t>P</t>
    </r>
  </si>
  <si>
    <r>
      <t>Quantidades Reais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
x Quantidades de Materiais/Mão de Obra Unitárias Reais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
x (Custos dos Materiais/Mão de Obra Unitários Orçamentados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
– Custos dos Materiais/Mão de Obra Unitários Reais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</si>
</sst>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6" formatCode="#,##0\ &quot;€&quot;;[Red]\-#,##0\ &quot;€&quot;"/>
    <numFmt numFmtId="8" formatCode="#,##0.00\ &quot;€&quot;;[Red]\-#,##0.00\ &quot;€&quot;"/>
    <numFmt numFmtId="164" formatCode="0.0%"/>
    <numFmt numFmtId="165" formatCode="#\ ###\ ##0\ [$€-1]"/>
    <numFmt numFmtId="166" formatCode="#,##0.00&quot; kg&quot;;\-#,##0.00&quot; kg&quot;"/>
    <numFmt numFmtId="167" formatCode="#,##0.00&quot; h&quot;;\-#,##0.00&quot; h&quot;"/>
    <numFmt numFmtId="168" formatCode="#,##0.00&quot; €/kg&quot;;\-#,##0.00&quot; €/kg&quot;"/>
    <numFmt numFmtId="169" formatCode="#,##0.00&quot; €/h&quot;;\-#,##0.00&quot; €/h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4"/>
      <color theme="1"/>
      <name val="Times New Roman"/>
      <family val="1"/>
    </font>
    <font>
      <vertAlign val="subscript"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vertAlign val="sub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BFBFB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6" fontId="6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6" fontId="6" fillId="2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5" fontId="6" fillId="2" borderId="5" xfId="0" applyNumberFormat="1" applyFont="1" applyFill="1" applyBorder="1" applyAlignment="1">
      <alignment horizontal="center" vertical="center" wrapText="1"/>
    </xf>
    <xf numFmtId="5" fontId="2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6" fontId="5" fillId="4" borderId="6" xfId="0" applyNumberFormat="1" applyFont="1" applyFill="1" applyBorder="1" applyAlignment="1">
      <alignment horizontal="center" vertical="center" wrapText="1"/>
    </xf>
    <xf numFmtId="167" fontId="5" fillId="4" borderId="6" xfId="0" applyNumberFormat="1" applyFont="1" applyFill="1" applyBorder="1" applyAlignment="1">
      <alignment horizontal="center" vertical="center" wrapText="1"/>
    </xf>
    <xf numFmtId="168" fontId="5" fillId="4" borderId="6" xfId="0" applyNumberFormat="1" applyFont="1" applyFill="1" applyBorder="1" applyAlignment="1">
      <alignment horizontal="center" vertical="center" wrapText="1"/>
    </xf>
    <xf numFmtId="169" fontId="5" fillId="4" borderId="6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3" fillId="2" borderId="5" xfId="0" applyFont="1" applyFill="1" applyBorder="1" applyAlignment="1">
      <alignment horizontal="left" vertical="center" wrapText="1"/>
    </xf>
    <xf numFmtId="5" fontId="6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12" fillId="0" borderId="0" xfId="0" applyNumberFormat="1" applyFont="1"/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0" fillId="5" borderId="16" xfId="0" applyFill="1" applyBorder="1" applyAlignment="1">
      <alignment horizontal="center"/>
    </xf>
    <xf numFmtId="0" fontId="12" fillId="5" borderId="0" xfId="0" applyFont="1" applyFill="1"/>
    <xf numFmtId="1" fontId="0" fillId="5" borderId="0" xfId="0" applyNumberFormat="1" applyFill="1"/>
    <xf numFmtId="0" fontId="15" fillId="5" borderId="0" xfId="0" applyFont="1" applyFill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#\ ###\ ##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  <cx:numDim type="val">
        <cx:f dir="row">_xlchart.v1.2</cx:f>
      </cx:numDim>
    </cx:data>
  </cx:chartData>
  <cx:chart>
    <cx:plotArea>
      <cx:plotAreaRegion>
        <cx:series layoutId="waterfall" uniqueId="{EFC6D048-42C0-45FA-86A5-1B0315112336}">
          <cx:tx>
            <cx:txData>
              <cx:f>_xlchart.v1.0</cx:f>
              <cx:v>Normal</cx:v>
            </cx:txData>
          </cx:tx>
          <cx:spPr>
            <a:solidFill>
              <a:schemeClr val="bg1">
                <a:lumMod val="85000"/>
              </a:schemeClr>
            </a:solidFill>
          </cx:spPr>
          <cx:dataPt idx="0">
            <cx:spPr>
              <a:solidFill>
                <a:sysClr val="windowText" lastClr="000000"/>
              </a:solidFill>
            </cx:spPr>
          </cx:dataPt>
          <cx:dataPt idx="1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3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5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7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9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13">
            <cx:spPr>
              <a:solidFill>
                <a:sysClr val="windowText" lastClr="000000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400" b="0" i="0" u="none" strike="noStrike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1400" b="0" i="0" u="none" strike="noStrike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4 000 000 €</a:t>
                  </a:r>
                </a:p>
              </cx:txPr>
            </cx:dataLabel>
            <cx:dataLabel idx="1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1400" b="0" i="0" u="none" strike="noStrike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5 310 000 €</a:t>
                  </a:r>
                </a:p>
              </cx:txPr>
            </cx:dataLabel>
          </cx:dataLabels>
          <cx:dataId val="0"/>
          <cx:layoutPr>
            <cx:subtotals>
              <cx:idx val="13"/>
            </cx:subtotals>
          </cx:layoutPr>
        </cx:series>
      </cx:plotAreaRegion>
      <cx:axis id="0">
        <cx:catScaling gapWidth="0.449999988"/>
        <cx:tickLabels/>
        <cx:spPr>
          <a:ln>
            <a:solidFill>
              <a:schemeClr val="tx1"/>
            </a:solidFill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  <cx:spPr>
    <a:noFill/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_xlchart.v1.4</cx:f>
      </cx:strDim>
      <cx:numDim type="val">
        <cx:f dir="row">_xlchart.v1.5</cx:f>
      </cx:numDim>
    </cx:data>
  </cx:chartData>
  <cx:chart>
    <cx:plotArea>
      <cx:plotAreaRegion>
        <cx:series layoutId="waterfall" uniqueId="{75DAEE6D-90A8-4A31-B5BA-0F0B214EA361}">
          <cx:tx>
            <cx:txData>
              <cx:f>_xlchart.v1.3</cx:f>
              <cx:v>Superior</cx:v>
            </cx:txData>
          </cx:tx>
          <cx:spPr>
            <a:solidFill>
              <a:schemeClr val="bg1">
                <a:lumMod val="85000"/>
              </a:schemeClr>
            </a:solidFill>
          </cx:spPr>
          <cx:dataPt idx="0">
            <cx:spPr>
              <a:solidFill>
                <a:sysClr val="windowText" lastClr="000000"/>
              </a:solidFill>
            </cx:spPr>
          </cx:dataPt>
          <cx:dataPt idx="1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5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6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9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13">
            <cx:spPr>
              <a:solidFill>
                <a:sysClr val="windowText" lastClr="000000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400" b="0" i="0" u="none" strike="noStrike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1400" b="0" i="0" u="none" strike="noStrike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1 400 000 €</a:t>
                  </a:r>
                </a:p>
              </cx:txPr>
            </cx:dataLabel>
          </cx:dataLabels>
          <cx:dataId val="0"/>
          <cx:layoutPr>
            <cx:subtotals>
              <cx:idx val="13"/>
            </cx:subtotals>
          </cx:layoutPr>
        </cx:series>
      </cx:plotAreaRegion>
      <cx:axis id="0">
        <cx:catScaling gapWidth="0.449999988"/>
        <cx:tickLabels/>
        <cx:spPr>
          <a:ln>
            <a:solidFill>
              <a:schemeClr val="tx1"/>
            </a:solidFill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  <cx:spPr>
    <a:noFill/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_xlchart.v1.11</cx:f>
      </cx:strDim>
      <cx:numDim type="val">
        <cx:f dir="row">_xlchart.v1.12</cx:f>
      </cx:numDim>
    </cx:data>
    <cx:data id="1">
      <cx:strDim type="cat">
        <cx:f dir="row">_xlchart.v1.11</cx:f>
      </cx:strDim>
      <cx:numDim type="val">
        <cx:f dir="row">_xlchart.v1.13</cx:f>
      </cx:numDim>
    </cx:data>
    <cx:data id="2">
      <cx:strDim type="cat">
        <cx:f dir="row">_xlchart.v1.11</cx:f>
      </cx:strDim>
      <cx:numDim type="val">
        <cx:f dir="row">_xlchart.v1.14</cx:f>
      </cx:numDim>
    </cx:data>
    <cx:data id="3">
      <cx:strDim type="cat">
        <cx:f dir="row">_xlchart.v1.11</cx:f>
      </cx:strDim>
      <cx:numDim type="val">
        <cx:f dir="row">_xlchart.v1.15</cx:f>
      </cx:numDim>
    </cx:data>
    <cx:data id="4">
      <cx:strDim type="cat">
        <cx:f dir="row">_xlchart.v1.11</cx:f>
      </cx:strDim>
      <cx:numDim type="val">
        <cx:f dir="row">_xlchart.v1.16</cx:f>
      </cx:numDim>
    </cx:data>
  </cx:chartData>
  <cx:chart>
    <cx:plotArea>
      <cx:plotAreaRegion>
        <cx:series layoutId="waterfall" uniqueId="{643C2FD5-564D-4A7D-9DF2-9B41ACCFC11F}" formatIdx="0">
          <cx:tx>
            <cx:txData>
              <cx:f>_xlchart.v1.6</cx:f>
              <cx:v>Básico</cx:v>
            </cx:txData>
          </cx:tx>
          <cx:spPr>
            <a:solidFill>
              <a:schemeClr val="bg1">
                <a:lumMod val="85000"/>
              </a:schemeClr>
            </a:solidFill>
          </cx:spPr>
          <cx:dataPt idx="0">
            <cx:spPr>
              <a:solidFill>
                <a:sysClr val="windowText" lastClr="000000"/>
              </a:solidFill>
            </cx:spPr>
          </cx:dataPt>
          <cx:dataPt idx="1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2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6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13">
            <cx:spPr>
              <a:solidFill>
                <a:sysClr val="windowText" lastClr="000000"/>
              </a:solidFill>
            </cx:spPr>
          </cx:dataPt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400" b="0" i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0"/>
          <cx:layoutPr>
            <cx:visibility connectorLines="1"/>
            <cx:subtotals>
              <cx:idx val="13"/>
            </cx:subtotals>
          </cx:layoutPr>
        </cx:series>
        <cx:series layoutId="waterfall" hidden="1" uniqueId="{654BD6D1-1A2C-4E35-A04D-F3F92F37E448}" formatIdx="1">
          <cx:tx>
            <cx:txData>
              <cx:f>_xlchart.v1.7</cx:f>
              <cx:v>Normal</cx:v>
            </cx:txData>
          </cx:tx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 i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1"/>
          <cx:layoutPr>
            <cx:subtotals/>
          </cx:layoutPr>
        </cx:series>
        <cx:series layoutId="waterfall" hidden="1" uniqueId="{507C1C00-BD76-428D-8818-06ED38B3ADEA}" formatIdx="2">
          <cx:tx>
            <cx:txData>
              <cx:f>_xlchart.v1.8</cx:f>
              <cx:v>Superior</cx:v>
            </cx:txData>
          </cx:tx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 i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2"/>
          <cx:layoutPr>
            <cx:subtotals/>
          </cx:layoutPr>
        </cx:series>
        <cx:series layoutId="waterfall" hidden="1" uniqueId="{6C333690-06E7-48C4-8698-FFEBC0BFD6F4}" formatIdx="3">
          <cx:tx>
            <cx:txData>
              <cx:f>_xlchart.v1.9</cx:f>
              <cx:v>C. Fixo</cx:v>
            </cx:txData>
          </cx:tx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 i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3"/>
          <cx:layoutPr>
            <cx:subtotals/>
          </cx:layoutPr>
        </cx:series>
        <cx:series layoutId="waterfall" hidden="1" uniqueId="{DDB660D6-FF81-4188-A685-92F2669D84F7}" formatIdx="4">
          <cx:tx>
            <cx:txData>
              <cx:f>_xlchart.v1.10</cx:f>
              <cx:v>Total</cx:v>
            </cx:txData>
          </cx:tx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 i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4"/>
          <cx:layoutPr>
            <cx:subtotals/>
          </cx:layoutPr>
        </cx:series>
      </cx:plotAreaRegion>
      <cx:axis id="0">
        <cx:catScaling gapWidth="0.449999988"/>
        <cx:tickLabels/>
        <cx:spPr>
          <a:ln>
            <a:solidFill>
              <a:schemeClr val="tx1"/>
            </a:solidFill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  <cx:spPr>
    <a:noFill/>
    <a:ln>
      <a:noFill/>
    </a:ln>
  </cx:spPr>
  <cx:printSettings>
    <cx:headerFooter alignWithMargins="1" differentOddEven="0" differentFirst="0"/>
    <cx:pageMargins l="0.31496062992125984" r="0.31496062992125984" t="0.35433070866141736" b="0.35433070866141736" header="0.31496062992125984" footer="0.31496062992125984"/>
    <cx:pageSetup paperSize="9" firstPageNumber="1" orientation="landscape" blackAndWhite="0" draft="0" useFirstPageNumber="0" horizontalDpi="600" verticalDpi="0" copies="1"/>
  </cx:printSettings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_xlchart.v1.21</cx:f>
      </cx:strDim>
      <cx:numDim type="val">
        <cx:f dir="row">_xlchart.v1.22</cx:f>
      </cx:numDim>
    </cx:data>
  </cx:chartData>
  <cx:chart>
    <cx:plotArea>
      <cx:plotAreaRegion>
        <cx:series layoutId="waterfall" uniqueId="{0907AF39-0C23-4079-9BB0-DA68E98D23F2}">
          <cx:tx>
            <cx:txData>
              <cx:f>_xlchart.v1.20</cx:f>
              <cx:v>C. Fixo</cx:v>
            </cx:txData>
          </cx:tx>
          <cx:spPr>
            <a:solidFill>
              <a:schemeClr val="bg1">
                <a:lumMod val="85000"/>
              </a:schemeClr>
            </a:solidFill>
          </cx:spPr>
          <cx:dataPt idx="0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2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ysClr val="window" lastClr="FFFFFF">
                  <a:lumMod val="65000"/>
                </a:sysClr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400" b="0" i="0" u="none" strike="noStrike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1400" b="0" i="0" u="none" strike="noStrike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-4 100 000 €</a:t>
                  </a:r>
                </a:p>
              </cx:txPr>
            </cx:dataLabel>
          </cx:dataLabels>
          <cx:dataId val="0"/>
          <cx:layoutPr>
            <cx:subtotals>
              <cx:idx val="13"/>
            </cx:subtotals>
          </cx:layoutPr>
        </cx:series>
      </cx:plotAreaRegion>
      <cx:axis id="0">
        <cx:catScaling gapWidth="0.449999988"/>
        <cx:tickLabels/>
        <cx:spPr>
          <a:ln>
            <a:solidFill>
              <a:schemeClr val="tx1"/>
            </a:solidFill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  <cx:spPr>
    <a:noFill/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_xlchart.v1.18</cx:f>
      </cx:strDim>
      <cx:numDim type="val">
        <cx:f dir="row">_xlchart.v1.19</cx:f>
      </cx:numDim>
    </cx:data>
  </cx:chartData>
  <cx:chart>
    <cx:plotArea>
      <cx:plotAreaRegion>
        <cx:series layoutId="waterfall" uniqueId="{9F76DD2E-45B1-447F-9F36-BA745C53B1DF}">
          <cx:tx>
            <cx:txData>
              <cx:f>_xlchart.v1.17</cx:f>
              <cx:v>Total</cx:v>
            </cx:txData>
          </cx:tx>
          <cx:spPr>
            <a:solidFill>
              <a:schemeClr val="bg1">
                <a:lumMod val="85000"/>
              </a:schemeClr>
            </a:solidFill>
          </cx:spPr>
          <cx:dataPt idx="0">
            <cx:spPr>
              <a:solidFill>
                <a:sysClr val="windowText" lastClr="000000"/>
              </a:solidFill>
            </cx:spPr>
          </cx:dataPt>
          <cx:dataPt idx="1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3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5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6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9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13">
            <cx:spPr>
              <a:solidFill>
                <a:sysClr val="windowText" lastClr="000000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400" b="0" i="0" u="none" strike="noStrike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1400" b="0" i="0" u="none" strike="noStrike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3 300 000 €</a:t>
                  </a:r>
                </a:p>
              </cx:txPr>
            </cx:dataLabel>
            <cx:dataLabel idx="1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1400" b="0" i="0" u="none" strike="noStrike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4 540 000 €</a:t>
                  </a:r>
                </a:p>
              </cx:txPr>
            </cx:dataLabel>
          </cx:dataLabels>
          <cx:dataId val="0"/>
          <cx:layoutPr>
            <cx:subtotals>
              <cx:idx val="13"/>
            </cx:subtotals>
          </cx:layoutPr>
        </cx:series>
      </cx:plotAreaRegion>
      <cx:axis id="0">
        <cx:catScaling gapWidth="0.449999988"/>
        <cx:tickLabels/>
        <cx:spPr>
          <a:ln>
            <a:solidFill>
              <a:schemeClr val="tx1"/>
            </a:solidFill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 sz="12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29</xdr:col>
      <xdr:colOff>95250</xdr:colOff>
      <xdr:row>38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448FBD8-1DB9-4BF9-BE74-6BE94A7AD5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581525"/>
              <a:ext cx="17687925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39</xdr:row>
      <xdr:rowOff>0</xdr:rowOff>
    </xdr:from>
    <xdr:to>
      <xdr:col>29</xdr:col>
      <xdr:colOff>95250</xdr:colOff>
      <xdr:row>53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B0D7468-AA65-4072-A86F-5F9AB2AB38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448550"/>
              <a:ext cx="17687925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9</xdr:row>
      <xdr:rowOff>0</xdr:rowOff>
    </xdr:from>
    <xdr:to>
      <xdr:col>29</xdr:col>
      <xdr:colOff>95250</xdr:colOff>
      <xdr:row>23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64C8DFF4-8A82-4403-9F46-3F6EDF36E2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714500"/>
              <a:ext cx="17687925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54</xdr:row>
      <xdr:rowOff>0</xdr:rowOff>
    </xdr:from>
    <xdr:to>
      <xdr:col>29</xdr:col>
      <xdr:colOff>95250</xdr:colOff>
      <xdr:row>68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DBE7D933-74FF-4ADC-89BF-3C57263F15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315575"/>
              <a:ext cx="17687925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69</xdr:row>
      <xdr:rowOff>0</xdr:rowOff>
    </xdr:from>
    <xdr:to>
      <xdr:col>29</xdr:col>
      <xdr:colOff>95250</xdr:colOff>
      <xdr:row>83</xdr:row>
      <xdr:rowOff>114301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7D16B07D-920D-41FF-8611-CEA41B7253F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3182600"/>
              <a:ext cx="17687925" cy="2790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059D47-9B14-4380-80F2-D517BC18ACF6}" name="Table1" displayName="Table1" ref="A2:O7" totalsRowShown="0" headerRowDxfId="17" dataDxfId="15" headerRowBorderDxfId="16">
  <tableColumns count="15">
    <tableColumn id="1" xr3:uid="{CB799863-C75D-4BE7-BA67-49B37E456E92}" name="Produtos" dataDxfId="14"/>
    <tableColumn id="2" xr3:uid="{92B5FE45-CD2E-4534-B8F3-DDA696F1E766}" name="Res.Orçamentado" dataDxfId="13"/>
    <tableColumn id="3" xr3:uid="{2C7E6B32-F1EF-493E-B152-C2E415F25E09}" name="D.V.Quantidade" dataDxfId="12"/>
    <tableColumn id="4" xr3:uid="{D645042F-7AF3-483D-896E-D2D788B2D1C3}" name="D.V.Mix" dataDxfId="11"/>
    <tableColumn id="5" xr3:uid="{8229499F-80A8-4AB7-8CBE-672D20E66181}" name="D.V.Preço" dataDxfId="10"/>
    <tableColumn id="6" xr3:uid="{E9856FF6-F90D-44B5-96D4-04E0D56B8B9A}" name="D.Mat.Quantidade" dataDxfId="9"/>
    <tableColumn id="7" xr3:uid="{1BC4D36E-DF64-4AFC-A010-178EDAB2D87A}" name="D.Mat.Mix" dataDxfId="8"/>
    <tableColumn id="8" xr3:uid="{7BF8F154-53B1-41E8-AD61-8E5CE10A2991}" name="D.Mat.Eficiência" dataDxfId="7"/>
    <tableColumn id="9" xr3:uid="{92156B17-59E8-4788-80A6-33B63D6CAA12}" name="D.Mat.Custo" dataDxfId="6"/>
    <tableColumn id="10" xr3:uid="{CB42F038-9663-49CB-ABC7-347F61D79EAA}" name="D.MO.Quantidade" dataDxfId="5"/>
    <tableColumn id="11" xr3:uid="{56FAEE8A-8DFE-4D75-851B-6BD2F1E0711D}" name="D.MO.Mix" dataDxfId="4"/>
    <tableColumn id="12" xr3:uid="{A8105871-6AE6-4EAB-B73F-C2B524B73875}" name="D.MO.Eficiência" dataDxfId="3"/>
    <tableColumn id="13" xr3:uid="{B10CD36D-E965-4B04-A364-A89BC4F1F1A4}" name="D.MO.Custo" dataDxfId="2"/>
    <tableColumn id="14" xr3:uid="{EAA21BEE-A6A4-48EC-826E-491AC39AB963}" name="D.Custos Fixos" dataDxfId="1"/>
    <tableColumn id="15" xr3:uid="{420384B8-E17C-42F3-AC64-D1DF6B25821E}" name="Res.Rea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16DC-2AFA-464D-9579-EFB82FA4501E}">
  <sheetPr>
    <pageSetUpPr fitToPage="1"/>
  </sheetPr>
  <dimension ref="A1:H25"/>
  <sheetViews>
    <sheetView tabSelected="1" zoomScale="140" zoomScaleNormal="140" workbookViewId="0"/>
  </sheetViews>
  <sheetFormatPr defaultColWidth="0" defaultRowHeight="15" zeroHeight="1" x14ac:dyDescent="0.25"/>
  <cols>
    <col min="1" max="1" width="10.28515625" customWidth="1"/>
    <col min="2" max="2" width="15.42578125" customWidth="1"/>
    <col min="3" max="3" width="15.85546875" customWidth="1"/>
    <col min="4" max="4" width="16.28515625" customWidth="1"/>
    <col min="5" max="5" width="16" customWidth="1"/>
    <col min="6" max="6" width="18.42578125" customWidth="1"/>
    <col min="7" max="8" width="15.42578125" customWidth="1"/>
    <col min="9" max="9" width="9.140625" hidden="1" customWidth="1"/>
    <col min="10" max="16384" width="9.140625" hidden="1"/>
  </cols>
  <sheetData>
    <row r="1" spans="1:8" x14ac:dyDescent="0.25">
      <c r="A1" s="33" t="s">
        <v>10</v>
      </c>
      <c r="B1" s="34"/>
      <c r="C1" s="34"/>
      <c r="D1" s="34"/>
      <c r="E1" s="34"/>
      <c r="F1" s="34"/>
      <c r="G1" s="34"/>
      <c r="H1" s="34"/>
    </row>
    <row r="2" spans="1:8" ht="30" customHeight="1" thickBot="1" x14ac:dyDescent="0.3">
      <c r="A2" s="3" t="s">
        <v>11</v>
      </c>
      <c r="B2" s="2" t="s">
        <v>13</v>
      </c>
      <c r="C2" s="17" t="s">
        <v>14</v>
      </c>
      <c r="D2" s="2" t="s">
        <v>20</v>
      </c>
      <c r="E2" s="2" t="s">
        <v>15</v>
      </c>
      <c r="F2" s="2" t="s">
        <v>16</v>
      </c>
      <c r="G2" s="2" t="s">
        <v>17</v>
      </c>
      <c r="H2" s="2" t="s">
        <v>6</v>
      </c>
    </row>
    <row r="3" spans="1:8" ht="15.75" thickBot="1" x14ac:dyDescent="0.3">
      <c r="A3" s="3" t="s">
        <v>1</v>
      </c>
      <c r="B3" s="4">
        <v>100000</v>
      </c>
      <c r="C3" s="22">
        <f>+B3/B$6</f>
        <v>0.5</v>
      </c>
      <c r="D3" s="5">
        <v>80</v>
      </c>
      <c r="E3" s="6">
        <f>+D3*B3</f>
        <v>8000000</v>
      </c>
      <c r="F3" s="5">
        <v>60</v>
      </c>
      <c r="G3" s="7"/>
      <c r="H3" s="8">
        <f>+E3-F3*B3</f>
        <v>2000000</v>
      </c>
    </row>
    <row r="4" spans="1:8" ht="15.75" thickBot="1" x14ac:dyDescent="0.3">
      <c r="A4" s="3" t="s">
        <v>2</v>
      </c>
      <c r="B4" s="4">
        <v>80000</v>
      </c>
      <c r="C4" s="22">
        <f t="shared" ref="C4:C5" si="0">+B4/B$6</f>
        <v>0.4</v>
      </c>
      <c r="D4" s="5">
        <v>120</v>
      </c>
      <c r="E4" s="6">
        <f t="shared" ref="E4:E5" si="1">+D4*B4</f>
        <v>9600000</v>
      </c>
      <c r="F4" s="5">
        <v>70</v>
      </c>
      <c r="G4" s="7"/>
      <c r="H4" s="8">
        <f t="shared" ref="H4:H5" si="2">+E4-F4*B4</f>
        <v>4000000</v>
      </c>
    </row>
    <row r="5" spans="1:8" ht="15.75" thickBot="1" x14ac:dyDescent="0.3">
      <c r="A5" s="3" t="s">
        <v>5</v>
      </c>
      <c r="B5" s="9">
        <v>20000</v>
      </c>
      <c r="C5" s="23">
        <f t="shared" si="0"/>
        <v>0.1</v>
      </c>
      <c r="D5" s="5">
        <v>160</v>
      </c>
      <c r="E5" s="6">
        <f t="shared" si="1"/>
        <v>3200000</v>
      </c>
      <c r="F5" s="5">
        <v>90</v>
      </c>
      <c r="G5" s="10"/>
      <c r="H5" s="8">
        <f t="shared" si="2"/>
        <v>1400000</v>
      </c>
    </row>
    <row r="6" spans="1:8" ht="15.75" thickBot="1" x14ac:dyDescent="0.3">
      <c r="A6" s="3" t="s">
        <v>0</v>
      </c>
      <c r="B6" s="11">
        <f>SUM(B3:B5)</f>
        <v>200000</v>
      </c>
      <c r="C6" s="28">
        <f>SUM(C3:C5)</f>
        <v>1</v>
      </c>
      <c r="D6" s="12"/>
      <c r="E6" s="6">
        <f>SUM(E3:E5)</f>
        <v>20800000</v>
      </c>
      <c r="F6" s="12"/>
      <c r="G6" s="13">
        <v>4100000</v>
      </c>
      <c r="H6" s="24">
        <f>-G6</f>
        <v>-4100000</v>
      </c>
    </row>
    <row r="7" spans="1:8" ht="15.75" thickBot="1" x14ac:dyDescent="0.3">
      <c r="A7" s="14"/>
      <c r="B7" s="15"/>
      <c r="C7" s="15"/>
      <c r="D7" s="15"/>
      <c r="E7" s="15"/>
      <c r="F7" s="15"/>
      <c r="G7" s="2" t="s">
        <v>0</v>
      </c>
      <c r="H7" s="8">
        <f>SUM(H3:H6)</f>
        <v>3300000</v>
      </c>
    </row>
    <row r="8" spans="1:8" x14ac:dyDescent="0.25">
      <c r="A8" s="50"/>
      <c r="B8" s="50"/>
      <c r="C8" s="50"/>
      <c r="D8" s="50"/>
      <c r="E8" s="50"/>
      <c r="F8" s="50"/>
      <c r="G8" s="50"/>
      <c r="H8" s="50"/>
    </row>
    <row r="9" spans="1:8" ht="30" thickBot="1" x14ac:dyDescent="0.3">
      <c r="A9" s="3" t="s">
        <v>11</v>
      </c>
      <c r="B9" s="2" t="s">
        <v>18</v>
      </c>
      <c r="C9" s="17" t="s">
        <v>19</v>
      </c>
      <c r="D9" s="2" t="s">
        <v>21</v>
      </c>
      <c r="E9" s="2" t="s">
        <v>38</v>
      </c>
      <c r="F9" s="2" t="s">
        <v>22</v>
      </c>
      <c r="G9" s="2" t="s">
        <v>23</v>
      </c>
      <c r="H9" s="2" t="s">
        <v>24</v>
      </c>
    </row>
    <row r="10" spans="1:8" ht="15.75" thickBot="1" x14ac:dyDescent="0.3">
      <c r="A10" s="3" t="s">
        <v>1</v>
      </c>
      <c r="B10" s="4">
        <v>120000</v>
      </c>
      <c r="C10" s="22">
        <f>+B10/B$13</f>
        <v>0.52631578947368418</v>
      </c>
      <c r="D10" s="5">
        <v>78</v>
      </c>
      <c r="E10" s="6">
        <f>+D10*B10</f>
        <v>9360000</v>
      </c>
      <c r="F10" s="5">
        <v>58</v>
      </c>
      <c r="G10" s="7"/>
      <c r="H10" s="8">
        <f>+E10-F10*B10</f>
        <v>2400000</v>
      </c>
    </row>
    <row r="11" spans="1:8" ht="15.75" thickBot="1" x14ac:dyDescent="0.3">
      <c r="A11" s="3" t="s">
        <v>2</v>
      </c>
      <c r="B11" s="4">
        <v>90000</v>
      </c>
      <c r="C11" s="22">
        <f t="shared" ref="C11:C12" si="3">+B11/B$13</f>
        <v>0.39473684210526316</v>
      </c>
      <c r="D11" s="5">
        <v>132</v>
      </c>
      <c r="E11" s="6">
        <f t="shared" ref="E11:E12" si="4">+D11*B11</f>
        <v>11880000</v>
      </c>
      <c r="F11" s="5">
        <v>73</v>
      </c>
      <c r="G11" s="7"/>
      <c r="H11" s="8">
        <f t="shared" ref="H11:H12" si="5">+E11-F11*B11</f>
        <v>5310000</v>
      </c>
    </row>
    <row r="12" spans="1:8" ht="15.75" thickBot="1" x14ac:dyDescent="0.3">
      <c r="A12" s="3" t="s">
        <v>5</v>
      </c>
      <c r="B12" s="9">
        <v>18000</v>
      </c>
      <c r="C12" s="23">
        <f t="shared" si="3"/>
        <v>7.8947368421052627E-2</v>
      </c>
      <c r="D12" s="5">
        <v>154</v>
      </c>
      <c r="E12" s="6">
        <f t="shared" si="4"/>
        <v>2772000</v>
      </c>
      <c r="F12" s="5">
        <v>94</v>
      </c>
      <c r="G12" s="10"/>
      <c r="H12" s="8">
        <f t="shared" si="5"/>
        <v>1080000</v>
      </c>
    </row>
    <row r="13" spans="1:8" ht="15.75" thickBot="1" x14ac:dyDescent="0.3">
      <c r="A13" s="3" t="s">
        <v>0</v>
      </c>
      <c r="B13" s="11">
        <f>SUM(B10:B12)</f>
        <v>228000</v>
      </c>
      <c r="C13" s="28">
        <f>SUM(C10:C12)</f>
        <v>1</v>
      </c>
      <c r="D13" s="12"/>
      <c r="E13" s="6">
        <f>SUM(E10:E12)</f>
        <v>24012000</v>
      </c>
      <c r="F13" s="12"/>
      <c r="G13" s="13">
        <v>4250000</v>
      </c>
      <c r="H13" s="24">
        <f>-G13</f>
        <v>-4250000</v>
      </c>
    </row>
    <row r="14" spans="1:8" ht="15.75" thickBot="1" x14ac:dyDescent="0.3">
      <c r="A14" s="14"/>
      <c r="B14" s="15"/>
      <c r="C14" s="15"/>
      <c r="D14" s="15"/>
      <c r="E14" s="15"/>
      <c r="F14" s="15"/>
      <c r="G14" s="2" t="s">
        <v>0</v>
      </c>
      <c r="H14" s="8">
        <f>SUM(H10:H13)</f>
        <v>4540000</v>
      </c>
    </row>
    <row r="15" spans="1:8" x14ac:dyDescent="0.25">
      <c r="A15" s="34"/>
      <c r="B15" s="34"/>
      <c r="C15" s="34"/>
      <c r="D15" s="34"/>
      <c r="E15" s="34"/>
      <c r="F15" s="34"/>
      <c r="G15" s="34"/>
      <c r="H15" s="34"/>
    </row>
    <row r="16" spans="1:8" ht="15.75" thickBot="1" x14ac:dyDescent="0.3">
      <c r="A16" s="33" t="s">
        <v>32</v>
      </c>
      <c r="B16" s="34"/>
      <c r="C16" s="34"/>
      <c r="D16" s="34"/>
      <c r="E16" s="34"/>
      <c r="F16" s="34"/>
      <c r="G16" s="34"/>
      <c r="H16" s="34"/>
    </row>
    <row r="17" spans="1:8" ht="15.75" customHeight="1" thickBot="1" x14ac:dyDescent="0.3">
      <c r="A17" s="51" t="s">
        <v>11</v>
      </c>
      <c r="B17" s="51" t="s">
        <v>25</v>
      </c>
      <c r="C17" s="53" t="s">
        <v>26</v>
      </c>
      <c r="D17" s="54"/>
      <c r="E17" s="54"/>
      <c r="F17" s="54"/>
      <c r="G17" s="55"/>
      <c r="H17" s="34"/>
    </row>
    <row r="18" spans="1:8" ht="15.75" thickBot="1" x14ac:dyDescent="0.3">
      <c r="A18" s="51"/>
      <c r="B18" s="51"/>
      <c r="C18" s="53" t="s">
        <v>27</v>
      </c>
      <c r="D18" s="54"/>
      <c r="E18" s="55"/>
      <c r="F18" s="53" t="s">
        <v>35</v>
      </c>
      <c r="G18" s="55"/>
      <c r="H18" s="34"/>
    </row>
    <row r="19" spans="1:8" ht="30" thickBot="1" x14ac:dyDescent="0.3">
      <c r="A19" s="52"/>
      <c r="B19" s="52"/>
      <c r="C19" s="2" t="s">
        <v>7</v>
      </c>
      <c r="D19" s="2" t="s">
        <v>36</v>
      </c>
      <c r="E19" s="2" t="s">
        <v>33</v>
      </c>
      <c r="F19" s="2" t="s">
        <v>37</v>
      </c>
      <c r="G19" s="2" t="s">
        <v>34</v>
      </c>
      <c r="H19" s="34"/>
    </row>
    <row r="20" spans="1:8" ht="108.75" thickBot="1" x14ac:dyDescent="0.3">
      <c r="A20" s="3" t="s">
        <v>29</v>
      </c>
      <c r="B20" s="19" t="s">
        <v>83</v>
      </c>
      <c r="C20" s="19" t="s">
        <v>88</v>
      </c>
      <c r="D20" s="19" t="s">
        <v>84</v>
      </c>
      <c r="E20" s="19" t="s">
        <v>85</v>
      </c>
      <c r="F20" s="19" t="s">
        <v>86</v>
      </c>
      <c r="G20" s="19" t="s">
        <v>87</v>
      </c>
      <c r="H20" s="34"/>
    </row>
    <row r="21" spans="1:8" ht="15.75" thickBot="1" x14ac:dyDescent="0.3">
      <c r="A21" s="3" t="s">
        <v>1</v>
      </c>
      <c r="B21" s="25">
        <f>+H10-H3</f>
        <v>400000</v>
      </c>
      <c r="C21" s="25">
        <f>+(B$13-B$6)*C3*D3</f>
        <v>1120000</v>
      </c>
      <c r="D21" s="25">
        <f>+B$13*(C10-C3)*D3</f>
        <v>479999.99999999948</v>
      </c>
      <c r="E21" s="25">
        <f>+B10*(D10-D3)</f>
        <v>-240000</v>
      </c>
      <c r="F21" s="25">
        <f>+B3*F3-B10*F10</f>
        <v>-960000</v>
      </c>
      <c r="G21" s="25" t="s">
        <v>30</v>
      </c>
      <c r="H21" s="34"/>
    </row>
    <row r="22" spans="1:8" ht="15.75" thickBot="1" x14ac:dyDescent="0.3">
      <c r="A22" s="3" t="s">
        <v>2</v>
      </c>
      <c r="B22" s="25">
        <f t="shared" ref="B22:B23" si="6">+H11-H4</f>
        <v>1310000</v>
      </c>
      <c r="C22" s="25">
        <f t="shared" ref="C22:C23" si="7">+(B$13-B$6)*C4*D4</f>
        <v>1344000</v>
      </c>
      <c r="D22" s="25">
        <f t="shared" ref="D22:D23" si="8">+B$13*(C11-C4)*D4</f>
        <v>-144000.00000000044</v>
      </c>
      <c r="E22" s="25">
        <f t="shared" ref="E22:E23" si="9">+B11*(D11-D4)</f>
        <v>1080000</v>
      </c>
      <c r="F22" s="25">
        <f t="shared" ref="F22:F23" si="10">+B4*F4-B11*F11</f>
        <v>-970000</v>
      </c>
      <c r="G22" s="25" t="s">
        <v>30</v>
      </c>
      <c r="H22" s="34"/>
    </row>
    <row r="23" spans="1:8" ht="15.75" thickBot="1" x14ac:dyDescent="0.3">
      <c r="A23" s="3" t="s">
        <v>5</v>
      </c>
      <c r="B23" s="25">
        <f t="shared" si="6"/>
        <v>-320000</v>
      </c>
      <c r="C23" s="25">
        <f t="shared" si="7"/>
        <v>448000</v>
      </c>
      <c r="D23" s="25">
        <f t="shared" si="8"/>
        <v>-768000.00000000023</v>
      </c>
      <c r="E23" s="25">
        <f t="shared" si="9"/>
        <v>-108000</v>
      </c>
      <c r="F23" s="25">
        <f t="shared" si="10"/>
        <v>108000</v>
      </c>
      <c r="G23" s="25" t="s">
        <v>30</v>
      </c>
      <c r="H23" s="34"/>
    </row>
    <row r="24" spans="1:8" ht="15.75" thickBot="1" x14ac:dyDescent="0.3">
      <c r="A24" s="3" t="s">
        <v>31</v>
      </c>
      <c r="B24" s="25">
        <f>+G6-G13</f>
        <v>-150000</v>
      </c>
      <c r="C24" s="25" t="s">
        <v>30</v>
      </c>
      <c r="D24" s="25" t="s">
        <v>30</v>
      </c>
      <c r="E24" s="25" t="s">
        <v>30</v>
      </c>
      <c r="F24" s="25" t="s">
        <v>30</v>
      </c>
      <c r="G24" s="25">
        <f>+G6-G13</f>
        <v>-150000</v>
      </c>
      <c r="H24" s="34"/>
    </row>
    <row r="25" spans="1:8" ht="15.75" thickBot="1" x14ac:dyDescent="0.3">
      <c r="A25" s="3" t="s">
        <v>0</v>
      </c>
      <c r="B25" s="24">
        <f>+SUM(B21:B24)</f>
        <v>1240000</v>
      </c>
      <c r="C25" s="24">
        <f t="shared" ref="C25:G25" si="11">+SUM(C21:C24)</f>
        <v>2912000</v>
      </c>
      <c r="D25" s="24">
        <f t="shared" si="11"/>
        <v>-432000.00000000116</v>
      </c>
      <c r="E25" s="24">
        <f t="shared" si="11"/>
        <v>732000</v>
      </c>
      <c r="F25" s="24">
        <f t="shared" si="11"/>
        <v>-1822000</v>
      </c>
      <c r="G25" s="24">
        <f t="shared" si="11"/>
        <v>-150000</v>
      </c>
      <c r="H25" s="34"/>
    </row>
  </sheetData>
  <mergeCells count="6">
    <mergeCell ref="A8:H8"/>
    <mergeCell ref="A17:A19"/>
    <mergeCell ref="B17:B19"/>
    <mergeCell ref="C17:G17"/>
    <mergeCell ref="C18:E18"/>
    <mergeCell ref="F18:G1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33591-CAFD-4FE9-A698-C03E8862A826}">
  <sheetPr>
    <pageSetUpPr fitToPage="1"/>
  </sheetPr>
  <dimension ref="A1:XFC27"/>
  <sheetViews>
    <sheetView zoomScale="140" zoomScaleNormal="140" workbookViewId="0"/>
  </sheetViews>
  <sheetFormatPr defaultColWidth="0" defaultRowHeight="15" zeroHeight="1" x14ac:dyDescent="0.25"/>
  <cols>
    <col min="1" max="1" width="9.140625" customWidth="1"/>
    <col min="2" max="3" width="14.42578125" customWidth="1"/>
    <col min="4" max="4" width="19" customWidth="1"/>
    <col min="5" max="5" width="20.5703125" customWidth="1"/>
    <col min="6" max="6" width="14.42578125" customWidth="1"/>
    <col min="7" max="7" width="21.42578125" customWidth="1"/>
    <col min="8" max="8" width="18.85546875" style="34" customWidth="1"/>
    <col min="9" max="9" width="14.42578125" style="34" customWidth="1"/>
    <col min="10" max="10" width="0.140625" hidden="1" customWidth="1"/>
    <col min="11" max="16383" width="9.140625" hidden="1"/>
    <col min="16384" max="16384" width="0.140625" hidden="1" customWidth="1"/>
  </cols>
  <sheetData>
    <row r="1" spans="1:9" ht="15.75" thickBot="1" x14ac:dyDescent="0.3">
      <c r="A1" s="1" t="s">
        <v>39</v>
      </c>
      <c r="H1"/>
      <c r="I1"/>
    </row>
    <row r="2" spans="1:9" ht="47.25" customHeight="1" thickBot="1" x14ac:dyDescent="0.3">
      <c r="A2" s="26" t="s">
        <v>11</v>
      </c>
      <c r="B2" s="21" t="s">
        <v>13</v>
      </c>
      <c r="C2" s="27" t="s">
        <v>40</v>
      </c>
      <c r="D2" s="21" t="s">
        <v>41</v>
      </c>
      <c r="E2" s="21" t="s">
        <v>42</v>
      </c>
      <c r="F2" s="21" t="s">
        <v>43</v>
      </c>
      <c r="G2" s="21" t="s">
        <v>44</v>
      </c>
      <c r="H2" s="21" t="s">
        <v>45</v>
      </c>
      <c r="I2" s="21" t="s">
        <v>59</v>
      </c>
    </row>
    <row r="3" spans="1:9" ht="15.75" thickBot="1" x14ac:dyDescent="0.3">
      <c r="A3" s="3" t="s">
        <v>1</v>
      </c>
      <c r="B3" s="4">
        <v>100000</v>
      </c>
      <c r="C3" s="22">
        <f>+B3/B$6</f>
        <v>0.5</v>
      </c>
      <c r="D3" s="29">
        <v>4.2</v>
      </c>
      <c r="E3" s="31">
        <v>12</v>
      </c>
      <c r="F3" s="8">
        <f>+B3*D3*E3</f>
        <v>5040000</v>
      </c>
      <c r="G3" s="30">
        <v>1.6</v>
      </c>
      <c r="H3" s="32">
        <v>6</v>
      </c>
      <c r="I3" s="8">
        <f>+B3*G3*H3</f>
        <v>960000</v>
      </c>
    </row>
    <row r="4" spans="1:9" ht="15.75" thickBot="1" x14ac:dyDescent="0.3">
      <c r="A4" s="3" t="s">
        <v>2</v>
      </c>
      <c r="B4" s="4">
        <v>80000</v>
      </c>
      <c r="C4" s="22">
        <f t="shared" ref="C4:C5" si="0">+B4/B$6</f>
        <v>0.4</v>
      </c>
      <c r="D4" s="29">
        <v>4.5</v>
      </c>
      <c r="E4" s="31">
        <v>12.5</v>
      </c>
      <c r="F4" s="8">
        <f t="shared" ref="F4:F5" si="1">+B4*D4*E4</f>
        <v>4500000</v>
      </c>
      <c r="G4" s="30">
        <v>2.2000000000000002</v>
      </c>
      <c r="H4" s="32">
        <v>6.25</v>
      </c>
      <c r="I4" s="8">
        <f t="shared" ref="I4:I5" si="2">+B4*G4*H4</f>
        <v>1100000</v>
      </c>
    </row>
    <row r="5" spans="1:9" ht="15.75" thickBot="1" x14ac:dyDescent="0.3">
      <c r="A5" s="3" t="s">
        <v>5</v>
      </c>
      <c r="B5" s="9">
        <v>20000</v>
      </c>
      <c r="C5" s="23">
        <f t="shared" si="0"/>
        <v>0.1</v>
      </c>
      <c r="D5" s="29">
        <v>5</v>
      </c>
      <c r="E5" s="31">
        <v>14.1</v>
      </c>
      <c r="F5" s="8">
        <f t="shared" si="1"/>
        <v>1410000</v>
      </c>
      <c r="G5" s="30">
        <v>3</v>
      </c>
      <c r="H5" s="32">
        <v>6.5</v>
      </c>
      <c r="I5" s="8">
        <f t="shared" si="2"/>
        <v>390000</v>
      </c>
    </row>
    <row r="6" spans="1:9" ht="15.75" thickBot="1" x14ac:dyDescent="0.3">
      <c r="A6" s="3" t="s">
        <v>0</v>
      </c>
      <c r="B6" s="11">
        <f>SUM(B3:B5)</f>
        <v>200000</v>
      </c>
      <c r="C6" s="28">
        <f>SUM(C3:C5)</f>
        <v>1</v>
      </c>
      <c r="D6" s="15"/>
      <c r="E6" s="7"/>
      <c r="F6" s="6">
        <f>SUM(F3:F5)</f>
        <v>10950000</v>
      </c>
      <c r="G6" s="7"/>
      <c r="H6" s="7"/>
      <c r="I6" s="6">
        <f>SUM(I3:I5)</f>
        <v>2450000</v>
      </c>
    </row>
    <row r="7" spans="1:9" ht="15.75" thickBot="1" x14ac:dyDescent="0.3">
      <c r="A7" s="62"/>
      <c r="B7" s="62"/>
      <c r="C7" s="62"/>
      <c r="D7" s="62"/>
      <c r="E7" s="62"/>
      <c r="F7" s="62"/>
      <c r="G7" s="62"/>
      <c r="H7" s="62"/>
      <c r="I7" s="62"/>
    </row>
    <row r="8" spans="1:9" ht="47.25" customHeight="1" thickBot="1" x14ac:dyDescent="0.3">
      <c r="A8" s="26" t="s">
        <v>11</v>
      </c>
      <c r="B8" s="21" t="s">
        <v>53</v>
      </c>
      <c r="C8" s="27" t="s">
        <v>61</v>
      </c>
      <c r="D8" s="21" t="s">
        <v>54</v>
      </c>
      <c r="E8" s="21" t="s">
        <v>60</v>
      </c>
      <c r="F8" s="21" t="s">
        <v>55</v>
      </c>
      <c r="G8" s="21" t="s">
        <v>56</v>
      </c>
      <c r="H8" s="21" t="s">
        <v>57</v>
      </c>
      <c r="I8" s="21" t="s">
        <v>58</v>
      </c>
    </row>
    <row r="9" spans="1:9" ht="15.75" thickBot="1" x14ac:dyDescent="0.3">
      <c r="A9" s="3" t="s">
        <v>1</v>
      </c>
      <c r="B9" s="4">
        <v>120000</v>
      </c>
      <c r="C9" s="22">
        <f>+B9/B$12</f>
        <v>0.52631578947368418</v>
      </c>
      <c r="D9" s="29">
        <v>3.9</v>
      </c>
      <c r="E9" s="31">
        <v>12.099615384610001</v>
      </c>
      <c r="F9" s="8">
        <f>+B9*D9*E9</f>
        <v>5662619.9999974808</v>
      </c>
      <c r="G9" s="30">
        <v>1.75</v>
      </c>
      <c r="H9" s="32">
        <v>6.1779999999999999</v>
      </c>
      <c r="I9" s="8">
        <f>+B9*G9*H9</f>
        <v>1297380</v>
      </c>
    </row>
    <row r="10" spans="1:9" ht="15.75" thickBot="1" x14ac:dyDescent="0.3">
      <c r="A10" s="3" t="s">
        <v>2</v>
      </c>
      <c r="B10" s="4">
        <v>90000</v>
      </c>
      <c r="C10" s="22">
        <f t="shared" ref="C10:C11" si="3">+B10/B$12</f>
        <v>0.39473684210526316</v>
      </c>
      <c r="D10" s="29">
        <v>4.7</v>
      </c>
      <c r="E10" s="31">
        <v>12.4</v>
      </c>
      <c r="F10" s="8">
        <f t="shared" ref="F10:F11" si="4">+B10*D10*E10</f>
        <v>5245200</v>
      </c>
      <c r="G10" s="30">
        <v>2.2999999999999998</v>
      </c>
      <c r="H10" s="32">
        <v>6.4</v>
      </c>
      <c r="I10" s="8">
        <f t="shared" ref="I10:I11" si="5">+B10*G10*H10</f>
        <v>1324800</v>
      </c>
    </row>
    <row r="11" spans="1:9" ht="15.75" thickBot="1" x14ac:dyDescent="0.3">
      <c r="A11" s="3" t="s">
        <v>5</v>
      </c>
      <c r="B11" s="9">
        <v>18000</v>
      </c>
      <c r="C11" s="23">
        <f t="shared" si="3"/>
        <v>7.8947368421052627E-2</v>
      </c>
      <c r="D11" s="29">
        <v>4.9000000000000004</v>
      </c>
      <c r="E11" s="31">
        <v>14.699000612235</v>
      </c>
      <c r="F11" s="8">
        <f t="shared" si="4"/>
        <v>1296451.8539991269</v>
      </c>
      <c r="G11" s="30">
        <v>3.29</v>
      </c>
      <c r="H11" s="32">
        <v>6.6792999999999996</v>
      </c>
      <c r="I11" s="8">
        <f t="shared" si="5"/>
        <v>395548.14599999995</v>
      </c>
    </row>
    <row r="12" spans="1:9" ht="15.75" thickBot="1" x14ac:dyDescent="0.3">
      <c r="A12" s="3" t="s">
        <v>0</v>
      </c>
      <c r="B12" s="11">
        <f>SUM(B9:B11)</f>
        <v>228000</v>
      </c>
      <c r="C12" s="28">
        <f>SUM(C9:C11)</f>
        <v>1</v>
      </c>
      <c r="D12" s="15"/>
      <c r="E12" s="7"/>
      <c r="F12" s="36">
        <f>SUM(F9:F11)</f>
        <v>12204271.853996608</v>
      </c>
      <c r="G12" s="7"/>
      <c r="H12" s="7"/>
      <c r="I12" s="36">
        <f>SUM(I9:I11)</f>
        <v>3017728.1459999997</v>
      </c>
    </row>
    <row r="13" spans="1:9" x14ac:dyDescent="0.25">
      <c r="A13" s="34"/>
      <c r="B13" s="34"/>
      <c r="C13" s="34"/>
      <c r="D13" s="34"/>
      <c r="E13" s="34"/>
      <c r="F13" s="34"/>
      <c r="G13" s="34"/>
    </row>
    <row r="14" spans="1:9" ht="15.75" thickBot="1" x14ac:dyDescent="0.3">
      <c r="A14" s="33" t="s">
        <v>46</v>
      </c>
      <c r="B14" s="34"/>
      <c r="C14" s="34"/>
      <c r="D14" s="34"/>
      <c r="E14" s="34"/>
      <c r="F14" s="34"/>
      <c r="G14" s="34"/>
    </row>
    <row r="15" spans="1:9" ht="15.75" customHeight="1" thickBot="1" x14ac:dyDescent="0.3">
      <c r="A15" s="61" t="s">
        <v>11</v>
      </c>
      <c r="B15" s="61" t="s">
        <v>49</v>
      </c>
      <c r="C15" s="61" t="s">
        <v>50</v>
      </c>
      <c r="D15" s="63" t="s">
        <v>47</v>
      </c>
      <c r="E15" s="64"/>
      <c r="F15" s="64"/>
      <c r="G15" s="65"/>
    </row>
    <row r="16" spans="1:9" ht="31.5" customHeight="1" thickBot="1" x14ac:dyDescent="0.3">
      <c r="A16" s="52"/>
      <c r="B16" s="52"/>
      <c r="C16" s="52"/>
      <c r="D16" s="2" t="s">
        <v>7</v>
      </c>
      <c r="E16" s="16" t="s">
        <v>51</v>
      </c>
      <c r="F16" s="2" t="s">
        <v>8</v>
      </c>
      <c r="G16" s="2" t="s">
        <v>52</v>
      </c>
    </row>
    <row r="17" spans="1:7" ht="192" customHeight="1" thickBot="1" x14ac:dyDescent="0.3">
      <c r="A17" s="56" t="s">
        <v>29</v>
      </c>
      <c r="B17" s="57"/>
      <c r="C17" s="20" t="s">
        <v>89</v>
      </c>
      <c r="D17" s="18" t="s">
        <v>90</v>
      </c>
      <c r="E17" s="20" t="s">
        <v>91</v>
      </c>
      <c r="F17" s="20" t="s">
        <v>92</v>
      </c>
      <c r="G17" s="20" t="s">
        <v>93</v>
      </c>
    </row>
    <row r="18" spans="1:7" ht="15.75" thickBot="1" x14ac:dyDescent="0.3">
      <c r="A18" s="58" t="s">
        <v>1</v>
      </c>
      <c r="B18" s="35" t="s">
        <v>3</v>
      </c>
      <c r="C18" s="25">
        <f>+F3-F9</f>
        <v>-622619.99999748077</v>
      </c>
      <c r="D18" s="25">
        <f>+(B3-C3*B12)*D3*E3</f>
        <v>-705600</v>
      </c>
      <c r="E18" s="25">
        <f>+(C3*B12-B9)*D3*E3</f>
        <v>-302400</v>
      </c>
      <c r="F18" s="25">
        <f>+B9*(D3-D9)*E3</f>
        <v>432000.00000000035</v>
      </c>
      <c r="G18" s="25">
        <f>+B9*D9*(E3-E9)</f>
        <v>-46619.99999748035</v>
      </c>
    </row>
    <row r="19" spans="1:7" ht="15.75" thickBot="1" x14ac:dyDescent="0.3">
      <c r="A19" s="59"/>
      <c r="B19" s="35" t="s">
        <v>48</v>
      </c>
      <c r="C19" s="25">
        <f>+I3-I9</f>
        <v>-337380</v>
      </c>
      <c r="D19" s="25">
        <f>+(B3-C3*B12)*G3*H3</f>
        <v>-134400</v>
      </c>
      <c r="E19" s="25">
        <f>+(C3*B12-B9)*G3*H3</f>
        <v>-57600</v>
      </c>
      <c r="F19" s="25">
        <f>+B9*(G3-G9)*H3</f>
        <v>-107999.99999999994</v>
      </c>
      <c r="G19" s="25">
        <f>+B9*G9*(H3-H9)</f>
        <v>-37379.999999999985</v>
      </c>
    </row>
    <row r="20" spans="1:7" ht="15.75" thickBot="1" x14ac:dyDescent="0.3">
      <c r="A20" s="60"/>
      <c r="B20" s="35" t="s">
        <v>0</v>
      </c>
      <c r="C20" s="24">
        <f>SUM(C18:C19)</f>
        <v>-959999.99999748077</v>
      </c>
      <c r="D20" s="24">
        <f t="shared" ref="D20:G20" si="6">SUM(D18:D19)</f>
        <v>-840000</v>
      </c>
      <c r="E20" s="24">
        <f t="shared" si="6"/>
        <v>-360000</v>
      </c>
      <c r="F20" s="24">
        <f t="shared" si="6"/>
        <v>324000.00000000041</v>
      </c>
      <c r="G20" s="24">
        <f t="shared" si="6"/>
        <v>-83999.999997480336</v>
      </c>
    </row>
    <row r="21" spans="1:7" ht="15.75" thickBot="1" x14ac:dyDescent="0.3">
      <c r="A21" s="58" t="s">
        <v>2</v>
      </c>
      <c r="B21" s="35" t="s">
        <v>3</v>
      </c>
      <c r="C21" s="25">
        <f>+F4-F10</f>
        <v>-745200</v>
      </c>
      <c r="D21" s="25">
        <f>+(B4-C4*B12)*D4*E4</f>
        <v>-630000</v>
      </c>
      <c r="E21" s="25">
        <f>+(C4*B12-B10)*D4*E4</f>
        <v>67500</v>
      </c>
      <c r="F21" s="25">
        <f>+B10*(D4-D10)*E4</f>
        <v>-225000.00000000017</v>
      </c>
      <c r="G21" s="25">
        <f>+B10*D10*(E4-E10)</f>
        <v>42299.999999999847</v>
      </c>
    </row>
    <row r="22" spans="1:7" ht="15.75" thickBot="1" x14ac:dyDescent="0.3">
      <c r="A22" s="59"/>
      <c r="B22" s="35" t="s">
        <v>48</v>
      </c>
      <c r="C22" s="25">
        <f>+I4-I10</f>
        <v>-224800</v>
      </c>
      <c r="D22" s="25">
        <f>+(B4-C4*B12)*G4*H4</f>
        <v>-154000.00000000003</v>
      </c>
      <c r="E22" s="25">
        <f>+(C4*B12-B10)*G4*H4</f>
        <v>16500</v>
      </c>
      <c r="F22" s="25">
        <f>+B10*(G4-G10)*H4</f>
        <v>-56249.999999999796</v>
      </c>
      <c r="G22" s="25">
        <f>+B10*G10*(H4-H10)</f>
        <v>-31050.000000000069</v>
      </c>
    </row>
    <row r="23" spans="1:7" ht="15.75" thickBot="1" x14ac:dyDescent="0.3">
      <c r="A23" s="60"/>
      <c r="B23" s="35" t="s">
        <v>0</v>
      </c>
      <c r="C23" s="24">
        <f>SUM(C21:C22)</f>
        <v>-970000</v>
      </c>
      <c r="D23" s="24">
        <f t="shared" ref="D23" si="7">SUM(D21:D22)</f>
        <v>-784000</v>
      </c>
      <c r="E23" s="24">
        <f t="shared" ref="E23" si="8">SUM(E21:E22)</f>
        <v>84000</v>
      </c>
      <c r="F23" s="24">
        <f t="shared" ref="F23" si="9">SUM(F21:F22)</f>
        <v>-281250</v>
      </c>
      <c r="G23" s="24">
        <f t="shared" ref="G23" si="10">SUM(G21:G22)</f>
        <v>11249.999999999778</v>
      </c>
    </row>
    <row r="24" spans="1:7" ht="15.75" thickBot="1" x14ac:dyDescent="0.3">
      <c r="A24" s="58" t="s">
        <v>5</v>
      </c>
      <c r="B24" s="35" t="s">
        <v>3</v>
      </c>
      <c r="C24" s="25">
        <f>+F5-F11</f>
        <v>113548.14600087306</v>
      </c>
      <c r="D24" s="25">
        <f>+(B5-C5*B12)*D5*E5</f>
        <v>-197400</v>
      </c>
      <c r="E24" s="25">
        <f>+(C5*B12-B11)*D5*E5</f>
        <v>338400</v>
      </c>
      <c r="F24" s="25">
        <f>+B11*(D5-D11)*E5</f>
        <v>25379.999999999909</v>
      </c>
      <c r="G24" s="25">
        <f>+B11*D11*(E5-E11)</f>
        <v>-52831.853999127059</v>
      </c>
    </row>
    <row r="25" spans="1:7" ht="15.75" thickBot="1" x14ac:dyDescent="0.3">
      <c r="A25" s="59"/>
      <c r="B25" s="35" t="s">
        <v>48</v>
      </c>
      <c r="C25" s="25">
        <f>+I5-I11</f>
        <v>-5548.1459999999497</v>
      </c>
      <c r="D25" s="25">
        <f>+(B5-C5*B12)*G5*H5</f>
        <v>-54600</v>
      </c>
      <c r="E25" s="25">
        <f>+(C5*B12-B11)*G5*H5</f>
        <v>93600</v>
      </c>
      <c r="F25" s="25">
        <f>+B11*(G5-G11)*H5</f>
        <v>-33930.000000000007</v>
      </c>
      <c r="G25" s="25">
        <f>+B11*G11*(H5-H11)</f>
        <v>-10618.145999999975</v>
      </c>
    </row>
    <row r="26" spans="1:7" ht="15.75" thickBot="1" x14ac:dyDescent="0.3">
      <c r="A26" s="60"/>
      <c r="B26" s="35" t="s">
        <v>0</v>
      </c>
      <c r="C26" s="24">
        <f>SUM(C24:C25)</f>
        <v>108000.00000087311</v>
      </c>
      <c r="D26" s="24">
        <f t="shared" ref="D26" si="11">SUM(D24:D25)</f>
        <v>-252000</v>
      </c>
      <c r="E26" s="24">
        <f t="shared" ref="E26" si="12">SUM(E24:E25)</f>
        <v>432000</v>
      </c>
      <c r="F26" s="24">
        <f t="shared" ref="F26" si="13">SUM(F24:F25)</f>
        <v>-8550.0000000000982</v>
      </c>
      <c r="G26" s="24">
        <f t="shared" ref="G26" si="14">SUM(G24:G25)</f>
        <v>-63449.999999127031</v>
      </c>
    </row>
    <row r="27" spans="1:7" ht="15.75" thickBot="1" x14ac:dyDescent="0.3">
      <c r="A27" s="56" t="s">
        <v>0</v>
      </c>
      <c r="B27" s="57"/>
      <c r="C27" s="24">
        <f>SUM(C20,C23,C26)</f>
        <v>-1821999.9999966077</v>
      </c>
      <c r="D27" s="24">
        <f t="shared" ref="D27:G27" si="15">SUM(D20,D23,D26)</f>
        <v>-1876000</v>
      </c>
      <c r="E27" s="24">
        <f t="shared" si="15"/>
        <v>156000</v>
      </c>
      <c r="F27" s="24">
        <f t="shared" si="15"/>
        <v>34200.000000000306</v>
      </c>
      <c r="G27" s="24">
        <f t="shared" si="15"/>
        <v>-136199.9999966076</v>
      </c>
    </row>
  </sheetData>
  <mergeCells count="10">
    <mergeCell ref="C15:C16"/>
    <mergeCell ref="B15:B16"/>
    <mergeCell ref="A7:I7"/>
    <mergeCell ref="A15:A16"/>
    <mergeCell ref="D15:G15"/>
    <mergeCell ref="A17:B17"/>
    <mergeCell ref="A18:A20"/>
    <mergeCell ref="A21:A23"/>
    <mergeCell ref="A24:A26"/>
    <mergeCell ref="A27:B2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A214-9689-42CE-93C4-74BF2B91381E}">
  <sheetPr>
    <pageSetUpPr fitToPage="1"/>
  </sheetPr>
  <dimension ref="A1:AD84"/>
  <sheetViews>
    <sheetView zoomScaleNormal="100" workbookViewId="0"/>
  </sheetViews>
  <sheetFormatPr defaultColWidth="0" defaultRowHeight="15" zeroHeight="1" x14ac:dyDescent="0.25"/>
  <cols>
    <col min="1" max="29" width="9.140625" customWidth="1"/>
    <col min="30" max="30" width="0.140625" customWidth="1"/>
    <col min="31" max="16384" width="9.140625" hidden="1"/>
  </cols>
  <sheetData>
    <row r="1" spans="1:30" x14ac:dyDescent="0.25">
      <c r="A1" s="46"/>
      <c r="B1" s="43" t="s">
        <v>12</v>
      </c>
      <c r="C1" s="66" t="s">
        <v>62</v>
      </c>
      <c r="D1" s="67"/>
      <c r="E1" s="67"/>
      <c r="F1" s="67" t="s">
        <v>63</v>
      </c>
      <c r="G1" s="67"/>
      <c r="H1" s="67"/>
      <c r="I1" s="67"/>
      <c r="J1" s="67" t="s">
        <v>64</v>
      </c>
      <c r="K1" s="67"/>
      <c r="L1" s="67"/>
      <c r="M1" s="68"/>
      <c r="N1" s="43" t="s">
        <v>28</v>
      </c>
      <c r="O1" s="43" t="s">
        <v>12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x14ac:dyDescent="0.25">
      <c r="A2" s="41" t="s">
        <v>11</v>
      </c>
      <c r="B2" s="45" t="s">
        <v>66</v>
      </c>
      <c r="C2" s="42" t="s">
        <v>67</v>
      </c>
      <c r="D2" s="40" t="s">
        <v>68</v>
      </c>
      <c r="E2" s="39" t="s">
        <v>69</v>
      </c>
      <c r="F2" s="42" t="s">
        <v>65</v>
      </c>
      <c r="G2" s="40" t="s">
        <v>70</v>
      </c>
      <c r="H2" s="39" t="s">
        <v>71</v>
      </c>
      <c r="I2" s="39" t="s">
        <v>72</v>
      </c>
      <c r="J2" s="42" t="s">
        <v>73</v>
      </c>
      <c r="K2" s="40" t="s">
        <v>74</v>
      </c>
      <c r="L2" s="39" t="s">
        <v>75</v>
      </c>
      <c r="M2" s="39" t="s">
        <v>76</v>
      </c>
      <c r="N2" s="44" t="s">
        <v>77</v>
      </c>
      <c r="O2" s="44" t="s">
        <v>78</v>
      </c>
      <c r="P2" s="47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x14ac:dyDescent="0.25">
      <c r="A3" s="37" t="s">
        <v>1</v>
      </c>
      <c r="B3" s="38">
        <f>+'Tabelas 12.8-12.9'!H3</f>
        <v>2000000</v>
      </c>
      <c r="C3" s="38">
        <f>+'Tabelas 12.8-12.9'!C21</f>
        <v>1120000</v>
      </c>
      <c r="D3" s="38">
        <f>+'Tabelas 12.8-12.9'!D21</f>
        <v>479999.99999999948</v>
      </c>
      <c r="E3" s="38">
        <f>+'Tabelas 12.8-12.9'!E21</f>
        <v>-240000</v>
      </c>
      <c r="F3" s="38">
        <f>+'Tabelas 12.10-12.11'!D18</f>
        <v>-705600</v>
      </c>
      <c r="G3" s="38">
        <f>+'Tabelas 12.10-12.11'!E18</f>
        <v>-302400</v>
      </c>
      <c r="H3" s="38">
        <f>+'Tabelas 12.10-12.11'!F18</f>
        <v>432000.00000000035</v>
      </c>
      <c r="I3" s="38">
        <f>+'Tabelas 12.10-12.11'!G18</f>
        <v>-46619.99999748035</v>
      </c>
      <c r="J3" s="38">
        <f>+'Tabelas 12.10-12.11'!D19</f>
        <v>-134400</v>
      </c>
      <c r="K3" s="38">
        <f>+'Tabelas 12.10-12.11'!E19</f>
        <v>-57600</v>
      </c>
      <c r="L3" s="38">
        <f>+'Tabelas 12.10-12.11'!F19</f>
        <v>-107999.99999999994</v>
      </c>
      <c r="M3" s="38">
        <f>+'Tabelas 12.10-12.11'!G19</f>
        <v>-37379.999999999985</v>
      </c>
      <c r="N3" s="38"/>
      <c r="O3" s="38">
        <f>+'Tabelas 12.8-12.9'!H10</f>
        <v>2400000</v>
      </c>
      <c r="P3" s="47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x14ac:dyDescent="0.25">
      <c r="A4" s="37" t="s">
        <v>2</v>
      </c>
      <c r="B4" s="38">
        <f>+'Tabelas 12.8-12.9'!H4</f>
        <v>4000000</v>
      </c>
      <c r="C4" s="38">
        <f>+'Tabelas 12.8-12.9'!C22</f>
        <v>1344000</v>
      </c>
      <c r="D4" s="38">
        <f>+'Tabelas 12.8-12.9'!D22</f>
        <v>-144000.00000000044</v>
      </c>
      <c r="E4" s="38">
        <f>+'Tabelas 12.8-12.9'!E22</f>
        <v>1080000</v>
      </c>
      <c r="F4" s="38">
        <f>+'Tabelas 12.10-12.11'!D21</f>
        <v>-630000</v>
      </c>
      <c r="G4" s="38">
        <f>+'Tabelas 12.10-12.11'!E21</f>
        <v>67500</v>
      </c>
      <c r="H4" s="38">
        <f>+'Tabelas 12.10-12.11'!F21</f>
        <v>-225000.00000000017</v>
      </c>
      <c r="I4" s="38">
        <f>+'Tabelas 12.10-12.11'!G21</f>
        <v>42299.999999999847</v>
      </c>
      <c r="J4" s="38">
        <f>+'Tabelas 12.10-12.11'!D22</f>
        <v>-154000.00000000003</v>
      </c>
      <c r="K4" s="38">
        <f>+'Tabelas 12.10-12.11'!E22</f>
        <v>16500</v>
      </c>
      <c r="L4" s="38">
        <f>+'Tabelas 12.10-12.11'!F22</f>
        <v>-56249.999999999796</v>
      </c>
      <c r="M4" s="38">
        <f>+'Tabelas 12.10-12.11'!G22</f>
        <v>-31050.000000000069</v>
      </c>
      <c r="N4" s="38"/>
      <c r="O4" s="38">
        <f>+'Tabelas 12.8-12.9'!H11</f>
        <v>5310000</v>
      </c>
      <c r="P4" s="47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25">
      <c r="A5" s="37" t="s">
        <v>5</v>
      </c>
      <c r="B5" s="38">
        <f>+'Tabelas 12.8-12.9'!H5</f>
        <v>1400000</v>
      </c>
      <c r="C5" s="38">
        <f>+'Tabelas 12.8-12.9'!C23</f>
        <v>448000</v>
      </c>
      <c r="D5" s="38">
        <f>+'Tabelas 12.8-12.9'!D23</f>
        <v>-768000.00000000023</v>
      </c>
      <c r="E5" s="38">
        <f>+'Tabelas 12.8-12.9'!E23</f>
        <v>-108000</v>
      </c>
      <c r="F5" s="38">
        <f>+'Tabelas 12.10-12.11'!D24</f>
        <v>-197400</v>
      </c>
      <c r="G5" s="38">
        <f>+'Tabelas 12.10-12.11'!E24</f>
        <v>338400</v>
      </c>
      <c r="H5" s="38">
        <f>+'Tabelas 12.10-12.11'!F24</f>
        <v>25379.999999999909</v>
      </c>
      <c r="I5" s="38">
        <f>+'Tabelas 12.10-12.11'!G24</f>
        <v>-52831.853999127059</v>
      </c>
      <c r="J5" s="38">
        <f>+'Tabelas 12.10-12.11'!D25</f>
        <v>-54600</v>
      </c>
      <c r="K5" s="38">
        <f>+'Tabelas 12.10-12.11'!E25</f>
        <v>93600</v>
      </c>
      <c r="L5" s="38">
        <f>+'Tabelas 12.10-12.11'!F25</f>
        <v>-33930.000000000007</v>
      </c>
      <c r="M5" s="38">
        <f>+'Tabelas 12.10-12.11'!G25</f>
        <v>-10618.145999999975</v>
      </c>
      <c r="N5" s="38"/>
      <c r="O5" s="38">
        <f>+'Tabelas 12.8-12.9'!H12</f>
        <v>1080000</v>
      </c>
      <c r="P5" s="47"/>
      <c r="Q5" s="4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x14ac:dyDescent="0.25">
      <c r="A6" s="37" t="s">
        <v>9</v>
      </c>
      <c r="B6" s="38">
        <f>+'Tabelas 12.8-12.9'!H6</f>
        <v>-4100000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>
        <f>+'Tabelas 12.8-12.9'!G24</f>
        <v>-150000</v>
      </c>
      <c r="O6" s="38">
        <f>+'Tabelas 12.8-12.9'!H13</f>
        <v>-4250000</v>
      </c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x14ac:dyDescent="0.25">
      <c r="A7" s="37" t="s">
        <v>0</v>
      </c>
      <c r="B7" s="38">
        <f t="shared" ref="B7:O7" si="0">SUM(B3:B6)</f>
        <v>3300000</v>
      </c>
      <c r="C7" s="38">
        <f t="shared" si="0"/>
        <v>2912000</v>
      </c>
      <c r="D7" s="38">
        <f t="shared" si="0"/>
        <v>-432000.00000000116</v>
      </c>
      <c r="E7" s="38">
        <f t="shared" si="0"/>
        <v>732000</v>
      </c>
      <c r="F7" s="38">
        <f t="shared" si="0"/>
        <v>-1533000</v>
      </c>
      <c r="G7" s="38">
        <f t="shared" si="0"/>
        <v>103500</v>
      </c>
      <c r="H7" s="38">
        <f t="shared" si="0"/>
        <v>232380.00000000009</v>
      </c>
      <c r="I7" s="38">
        <f t="shared" si="0"/>
        <v>-57151.853996607562</v>
      </c>
      <c r="J7" s="38">
        <f t="shared" si="0"/>
        <v>-343000</v>
      </c>
      <c r="K7" s="38">
        <f t="shared" si="0"/>
        <v>52500</v>
      </c>
      <c r="L7" s="38">
        <f t="shared" si="0"/>
        <v>-198179.99999999974</v>
      </c>
      <c r="M7" s="38">
        <f t="shared" si="0"/>
        <v>-79048.146000000037</v>
      </c>
      <c r="N7" s="38">
        <f t="shared" si="0"/>
        <v>-150000</v>
      </c>
      <c r="O7" s="38">
        <f t="shared" si="0"/>
        <v>4540000</v>
      </c>
      <c r="P7" s="47"/>
      <c r="Q7" s="4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5.7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9"/>
      <c r="N10" s="34"/>
      <c r="O10" s="49" t="s">
        <v>79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15.7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9"/>
      <c r="N25" s="34"/>
      <c r="O25" s="49" t="s">
        <v>4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49"/>
      <c r="N40" s="34"/>
      <c r="O40" s="49" t="s">
        <v>80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30" ht="15.7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49"/>
      <c r="N55" s="34"/>
      <c r="O55" s="49" t="s">
        <v>81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:3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:3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30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:30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0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:30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:30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:30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:30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0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:30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:30" ht="15.7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49"/>
      <c r="N70" s="34"/>
      <c r="O70" s="49" t="s">
        <v>82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:30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1:30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1:30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1:30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1:30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1:30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1:30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1:30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1:30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1:30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1:30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1:30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1:30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</sheetData>
  <mergeCells count="3">
    <mergeCell ref="C1:E1"/>
    <mergeCell ref="F1:I1"/>
    <mergeCell ref="J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Tabelas 12.8-12.9</vt:lpstr>
      <vt:lpstr>Tabelas 12.10-12.11</vt:lpstr>
      <vt:lpstr>Figura 12.5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Freire</dc:creator>
  <cp:lastModifiedBy>Adriano Freire</cp:lastModifiedBy>
  <cp:lastPrinted>2023-01-09T11:03:38Z</cp:lastPrinted>
  <dcterms:created xsi:type="dcterms:W3CDTF">2022-08-22T08:20:38Z</dcterms:created>
  <dcterms:modified xsi:type="dcterms:W3CDTF">2023-01-09T11:04:20Z</dcterms:modified>
</cp:coreProperties>
</file>